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0" yWindow="0" windowWidth="20490" windowHeight="9630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3" i="1" l="1"/>
  <c r="F63" i="1"/>
  <c r="C63" i="1"/>
  <c r="C66" i="1" s="1"/>
  <c r="K66" i="1" l="1"/>
  <c r="K67" i="1" s="1"/>
  <c r="G66" i="1"/>
  <c r="G67" i="1" s="1"/>
  <c r="F66" i="1"/>
  <c r="F67" i="1" s="1"/>
  <c r="F65" i="1"/>
  <c r="J67" i="1"/>
  <c r="K27" i="1"/>
  <c r="K28" i="1" s="1"/>
  <c r="J24" i="1"/>
  <c r="J28" i="1" s="1"/>
  <c r="G27" i="1"/>
  <c r="G28" i="1" s="1"/>
  <c r="F27" i="1"/>
  <c r="F28" i="1" s="1"/>
  <c r="F26" i="1"/>
  <c r="G26" i="1" s="1"/>
  <c r="J26" i="1" s="1"/>
  <c r="K26" i="1" s="1"/>
  <c r="F24" i="1"/>
  <c r="G65" i="1" l="1"/>
  <c r="B18" i="1"/>
  <c r="D18" i="1" s="1"/>
  <c r="F18" i="1" s="1"/>
  <c r="B17" i="1"/>
  <c r="D17" i="1" s="1"/>
  <c r="F17" i="1" s="1"/>
  <c r="J65" i="1" l="1"/>
  <c r="C3" i="1"/>
  <c r="C25" i="1" s="1"/>
  <c r="B10" i="1"/>
  <c r="D10" i="1" s="1"/>
  <c r="F10" i="1" s="1"/>
  <c r="B9" i="1"/>
  <c r="D9" i="1" s="1"/>
  <c r="F9" i="1" s="1"/>
  <c r="C64" i="1" l="1"/>
  <c r="F25" i="1"/>
  <c r="C28" i="1"/>
  <c r="K65" i="1"/>
  <c r="D3" i="1"/>
  <c r="G3" i="1" s="1"/>
  <c r="G18" i="1"/>
  <c r="G9" i="1"/>
  <c r="G17" i="1"/>
  <c r="G10" i="1"/>
  <c r="B29" i="1" l="1"/>
  <c r="C31" i="1" s="1"/>
  <c r="F29" i="1"/>
  <c r="G25" i="1"/>
  <c r="C67" i="1"/>
  <c r="F64" i="1"/>
  <c r="B43" i="1" l="1"/>
  <c r="B44" i="1" s="1"/>
  <c r="B48" i="1"/>
  <c r="B36" i="1"/>
  <c r="B54" i="1" s="1"/>
  <c r="F31" i="1"/>
  <c r="F30" i="1"/>
  <c r="J25" i="1"/>
  <c r="G29" i="1"/>
  <c r="F68" i="1"/>
  <c r="G64" i="1"/>
  <c r="C68" i="1"/>
  <c r="C70" i="1" s="1"/>
  <c r="B74" i="1" l="1"/>
  <c r="B78" i="1"/>
  <c r="F69" i="1"/>
  <c r="F70" i="1" s="1"/>
  <c r="E44" i="1"/>
  <c r="E36" i="1"/>
  <c r="G30" i="1"/>
  <c r="G31" i="1" s="1"/>
  <c r="K25" i="1"/>
  <c r="K29" i="1" s="1"/>
  <c r="J29" i="1"/>
  <c r="G68" i="1"/>
  <c r="J64" i="1"/>
  <c r="E74" i="1" l="1"/>
  <c r="E78" i="1"/>
  <c r="G69" i="1"/>
  <c r="G70" i="1"/>
  <c r="J30" i="1"/>
  <c r="J31" i="1" s="1"/>
  <c r="K30" i="1"/>
  <c r="K31" i="1"/>
  <c r="F36" i="1"/>
  <c r="F44" i="1"/>
  <c r="K64" i="1"/>
  <c r="K68" i="1" s="1"/>
  <c r="K69" i="1" s="1"/>
  <c r="K70" i="1" s="1"/>
  <c r="J68" i="1"/>
  <c r="J69" i="1" s="1"/>
  <c r="J70" i="1" s="1"/>
  <c r="I36" i="1" l="1"/>
  <c r="I44" i="1"/>
  <c r="J44" i="1"/>
  <c r="B57" i="1" s="1"/>
  <c r="J36" i="1"/>
  <c r="J78" i="1"/>
  <c r="B87" i="1" s="1"/>
  <c r="B81" i="1"/>
  <c r="J74" i="1"/>
  <c r="B84" i="1" s="1"/>
</calcChain>
</file>

<file path=xl/sharedStrings.xml><?xml version="1.0" encoding="utf-8"?>
<sst xmlns="http://schemas.openxmlformats.org/spreadsheetml/2006/main" count="157" uniqueCount="68">
  <si>
    <t>Scenario A</t>
  </si>
  <si>
    <t>0 debt</t>
  </si>
  <si>
    <t>Scenario B</t>
  </si>
  <si>
    <t>Interest rate 9.5%</t>
  </si>
  <si>
    <t>B1 increase debt to 2,500,000 SAR</t>
  </si>
  <si>
    <t>B2 increase debt to 5,000,000 SAR</t>
  </si>
  <si>
    <t>interest</t>
  </si>
  <si>
    <t>B1</t>
  </si>
  <si>
    <t>B2</t>
  </si>
  <si>
    <t>SAR</t>
  </si>
  <si>
    <t>taxable income</t>
  </si>
  <si>
    <t>tax rate</t>
  </si>
  <si>
    <t>Tax</t>
  </si>
  <si>
    <t>tax. Income</t>
  </si>
  <si>
    <t>tax</t>
  </si>
  <si>
    <t>net income</t>
  </si>
  <si>
    <t>Scenario C</t>
  </si>
  <si>
    <t>Interest rate 12.5%</t>
  </si>
  <si>
    <t>Scenario D</t>
  </si>
  <si>
    <t>Zero Debt</t>
  </si>
  <si>
    <t>Calculate:</t>
  </si>
  <si>
    <r>
      <t>a.</t>
    </r>
    <r>
      <rPr>
        <sz val="7"/>
        <color rgb="FF000000"/>
        <rFont val="Times New Roman"/>
        <family val="1"/>
      </rPr>
      <t xml:space="preserve">                   </t>
    </r>
    <r>
      <rPr>
        <sz val="12"/>
        <color rgb="FF000000"/>
        <rFont val="Times New Roman"/>
        <family val="1"/>
      </rPr>
      <t>The expected net income for each probability</t>
    </r>
  </si>
  <si>
    <t>b. The expected dollar return to investors for each probability</t>
  </si>
  <si>
    <t>c. The expected ROE for each probability</t>
  </si>
  <si>
    <t>d. What the company can expect its net income to be given these probabilities</t>
  </si>
  <si>
    <t>e. What the company can expect dollar return to investors to be given these probabilities</t>
  </si>
  <si>
    <t>f. What the company can expect its ROE to be given these probabilities</t>
  </si>
  <si>
    <t>Operating Income</t>
  </si>
  <si>
    <t xml:space="preserve">Tax </t>
  </si>
  <si>
    <t xml:space="preserve">Tax rate </t>
  </si>
  <si>
    <t xml:space="preserve">Debt Expense </t>
  </si>
  <si>
    <t xml:space="preserve">Taxable income </t>
  </si>
  <si>
    <t>Net Inome =</t>
  </si>
  <si>
    <t xml:space="preserve">Income - Tax </t>
  </si>
  <si>
    <t>Scenario B1</t>
  </si>
  <si>
    <t xml:space="preserve">Debt </t>
  </si>
  <si>
    <t>Tax rate</t>
  </si>
  <si>
    <t xml:space="preserve">Interest Rate </t>
  </si>
  <si>
    <t xml:space="preserve">Taxable Income </t>
  </si>
  <si>
    <t xml:space="preserve">Interest Expense </t>
  </si>
  <si>
    <t>Scenario B2</t>
  </si>
  <si>
    <t>SCENARIO B</t>
  </si>
  <si>
    <t xml:space="preserve">Net Income </t>
  </si>
  <si>
    <t>SCENARIO C</t>
  </si>
  <si>
    <t>ROE = Net Income/Equity</t>
  </si>
  <si>
    <t xml:space="preserve">Equity = Total Assets - Total Liabilities </t>
  </si>
  <si>
    <t>Assets = 7500000</t>
  </si>
  <si>
    <t>Equity = Assets - Debt</t>
  </si>
  <si>
    <t>ROE =1215937.5/(7500000-2500000)</t>
  </si>
  <si>
    <t>Assets</t>
  </si>
  <si>
    <t>ROE =1269375/(7500000-5000000)</t>
  </si>
  <si>
    <t>ROE =1232812.5/(7500000-2500000)</t>
  </si>
  <si>
    <t>ROE =1303125/(7500000-5000000)</t>
  </si>
  <si>
    <t>ROEs</t>
  </si>
  <si>
    <t>Net Income/Assets</t>
  </si>
  <si>
    <t xml:space="preserve">These net incomes are expected to be more than these specific amounts since themoney in debt will bring other income flows to the company. </t>
  </si>
  <si>
    <t>NB:</t>
  </si>
  <si>
    <t>Income/Assets + Debt</t>
  </si>
  <si>
    <t>Scenario E</t>
  </si>
  <si>
    <t>However, assume the company now has 5,000,000 SAR Debt</t>
  </si>
  <si>
    <t>Calculate: </t>
  </si>
  <si>
    <t>Debt</t>
  </si>
  <si>
    <t xml:space="preserve"> B2</t>
  </si>
  <si>
    <t xml:space="preserve"> B1</t>
  </si>
  <si>
    <t>A</t>
  </si>
  <si>
    <t>B</t>
  </si>
  <si>
    <t>C</t>
  </si>
  <si>
    <t>e. What the company can expect its ROE to be given these probabilities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</si>
</sst>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Calibri"/>
      <family val="2"/>
      <charset val="1"/>
      <scheme val="minor"/>
    </font>
    <font>
      <sz val="7"/>
      <color rgb="FF000000"/>
      <name val="Times New Roman"/>
      <family val="1"/>
    </font>
    <font>
      <b/>
      <u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u/>
      <sz val="11"/>
      <color theme="1"/>
      <name val="Calibri"/>
      <family val="2"/>
      <charset val="1"/>
      <scheme val="minor"/>
    </font>
    <font>
      <b/>
      <u/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10" fontId="2" fillId="0" borderId="0" xfId="0" applyNumberFormat="1" applyFont="1"/>
    <xf numFmtId="0" fontId="2" fillId="0" borderId="0" xfId="0" applyNumberFormat="1" applyFont="1"/>
    <xf numFmtId="0" fontId="3" fillId="0" borderId="0" xfId="0" applyFont="1" applyAlignment="1">
      <alignment horizontal="left" vertical="center" indent="1"/>
    </xf>
    <xf numFmtId="10" fontId="0" fillId="0" borderId="0" xfId="0" applyNumberFormat="1"/>
    <xf numFmtId="0" fontId="6" fillId="0" borderId="0" xfId="0" applyFont="1"/>
    <xf numFmtId="0" fontId="7" fillId="0" borderId="0" xfId="0" applyFont="1" applyAlignment="1">
      <alignment vertical="center"/>
    </xf>
    <xf numFmtId="10" fontId="0" fillId="0" borderId="0" xfId="1" applyNumberFormat="1" applyFont="1"/>
    <xf numFmtId="0" fontId="0" fillId="0" borderId="0" xfId="0" applyAlignment="1">
      <alignment wrapText="1"/>
    </xf>
    <xf numFmtId="0" fontId="8" fillId="0" borderId="0" xfId="0" applyFont="1"/>
    <xf numFmtId="0" fontId="9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abSelected="1" zoomScale="80" zoomScaleNormal="80" workbookViewId="0">
      <selection activeCell="R12" sqref="R12"/>
    </sheetView>
  </sheetViews>
  <sheetFormatPr defaultRowHeight="15" x14ac:dyDescent="0.25"/>
  <cols>
    <col min="1" max="1" width="16" customWidth="1"/>
    <col min="2" max="2" width="19.140625" customWidth="1"/>
    <col min="4" max="4" width="15.85546875" customWidth="1"/>
    <col min="5" max="5" width="21.7109375" customWidth="1"/>
    <col min="6" max="6" width="17" customWidth="1"/>
    <col min="7" max="7" width="12.140625" customWidth="1"/>
    <col min="8" max="8" width="5.140625" customWidth="1"/>
    <col min="9" max="9" width="19" customWidth="1"/>
    <col min="10" max="10" width="13.28515625" customWidth="1"/>
    <col min="11" max="11" width="12.140625" customWidth="1"/>
    <col min="12" max="12" width="4.42578125" customWidth="1"/>
  </cols>
  <sheetData>
    <row r="1" spans="1:7" x14ac:dyDescent="0.25">
      <c r="A1" t="s">
        <v>0</v>
      </c>
    </row>
    <row r="2" spans="1:7" x14ac:dyDescent="0.25">
      <c r="B2" t="s">
        <v>1</v>
      </c>
      <c r="D2" t="s">
        <v>14</v>
      </c>
      <c r="G2" s="1" t="s">
        <v>15</v>
      </c>
    </row>
    <row r="3" spans="1:7" x14ac:dyDescent="0.25">
      <c r="B3" t="s">
        <v>13</v>
      </c>
      <c r="C3">
        <f>1500000</f>
        <v>1500000</v>
      </c>
      <c r="D3">
        <f>22.5%*C3</f>
        <v>337500</v>
      </c>
      <c r="G3">
        <f>C3-D3</f>
        <v>1162500</v>
      </c>
    </row>
    <row r="4" spans="1:7" x14ac:dyDescent="0.25">
      <c r="A4" t="s">
        <v>2</v>
      </c>
    </row>
    <row r="5" spans="1:7" x14ac:dyDescent="0.25">
      <c r="A5" t="s">
        <v>3</v>
      </c>
    </row>
    <row r="6" spans="1:7" x14ac:dyDescent="0.25">
      <c r="A6" t="s">
        <v>4</v>
      </c>
    </row>
    <row r="7" spans="1:7" x14ac:dyDescent="0.25">
      <c r="A7" t="s">
        <v>5</v>
      </c>
    </row>
    <row r="8" spans="1:7" x14ac:dyDescent="0.25">
      <c r="A8" s="1" t="s">
        <v>6</v>
      </c>
      <c r="D8" t="s">
        <v>10</v>
      </c>
      <c r="E8" t="s">
        <v>11</v>
      </c>
      <c r="F8" t="s">
        <v>12</v>
      </c>
    </row>
    <row r="9" spans="1:7" x14ac:dyDescent="0.25">
      <c r="A9" s="1" t="s">
        <v>7</v>
      </c>
      <c r="B9" s="1">
        <f>9.5%*2500000</f>
        <v>237500</v>
      </c>
      <c r="C9" s="1" t="s">
        <v>9</v>
      </c>
      <c r="D9" s="1">
        <f>1500000-B9</f>
        <v>1262500</v>
      </c>
      <c r="E9" s="3">
        <v>0.22500000000000001</v>
      </c>
      <c r="F9" s="1">
        <f>$E$9*D9</f>
        <v>284062.5</v>
      </c>
      <c r="G9" s="1">
        <f>C3-F9</f>
        <v>1215937.5</v>
      </c>
    </row>
    <row r="10" spans="1:7" x14ac:dyDescent="0.25">
      <c r="A10" s="1" t="s">
        <v>8</v>
      </c>
      <c r="B10" s="1">
        <f>9.5%*5000000</f>
        <v>475000</v>
      </c>
      <c r="C10" s="1" t="s">
        <v>9</v>
      </c>
      <c r="D10" s="1">
        <f>1500000-B10</f>
        <v>1025000</v>
      </c>
      <c r="E10" s="1"/>
      <c r="F10" s="1">
        <f>$E$9*D10</f>
        <v>230625</v>
      </c>
      <c r="G10" s="1">
        <f>C3-F10</f>
        <v>1269375</v>
      </c>
    </row>
    <row r="12" spans="1:7" x14ac:dyDescent="0.25">
      <c r="A12" t="s">
        <v>16</v>
      </c>
    </row>
    <row r="13" spans="1:7" ht="15.75" x14ac:dyDescent="0.25">
      <c r="A13" s="2" t="s">
        <v>17</v>
      </c>
    </row>
    <row r="14" spans="1:7" ht="15.75" x14ac:dyDescent="0.25">
      <c r="A14" s="2" t="s">
        <v>4</v>
      </c>
    </row>
    <row r="15" spans="1:7" ht="15.75" x14ac:dyDescent="0.25">
      <c r="A15" s="2" t="s">
        <v>5</v>
      </c>
    </row>
    <row r="16" spans="1:7" x14ac:dyDescent="0.25">
      <c r="A16" s="1" t="s">
        <v>6</v>
      </c>
      <c r="D16" t="s">
        <v>10</v>
      </c>
      <c r="E16" t="s">
        <v>11</v>
      </c>
      <c r="F16" t="s">
        <v>12</v>
      </c>
    </row>
    <row r="17" spans="1:12" x14ac:dyDescent="0.25">
      <c r="A17" s="1" t="s">
        <v>7</v>
      </c>
      <c r="B17" s="1">
        <f>12.5%*2500000</f>
        <v>312500</v>
      </c>
      <c r="C17" s="1" t="s">
        <v>9</v>
      </c>
      <c r="D17" s="1">
        <f>1500000-B17</f>
        <v>1187500</v>
      </c>
      <c r="E17" s="3">
        <v>0.22500000000000001</v>
      </c>
      <c r="F17" s="4">
        <f>D17*E17</f>
        <v>267187.5</v>
      </c>
      <c r="G17" s="1">
        <f>C3-F17</f>
        <v>1232812.5</v>
      </c>
    </row>
    <row r="18" spans="1:12" x14ac:dyDescent="0.25">
      <c r="A18" s="1" t="s">
        <v>8</v>
      </c>
      <c r="B18" s="1">
        <f>12.5%*5000000</f>
        <v>625000</v>
      </c>
      <c r="C18" s="1" t="s">
        <v>9</v>
      </c>
      <c r="D18" s="1">
        <f>1500000-B18</f>
        <v>875000</v>
      </c>
      <c r="E18" s="1"/>
      <c r="F18" s="1">
        <f>E17*D18</f>
        <v>196875</v>
      </c>
      <c r="G18" s="1">
        <f>C3-F18</f>
        <v>1303125</v>
      </c>
    </row>
    <row r="20" spans="1:12" ht="15.75" x14ac:dyDescent="0.25">
      <c r="A20" s="2" t="s">
        <v>18</v>
      </c>
    </row>
    <row r="21" spans="1:12" ht="15.75" x14ac:dyDescent="0.25">
      <c r="A21" s="2" t="s">
        <v>19</v>
      </c>
      <c r="C21" t="s">
        <v>49</v>
      </c>
      <c r="D21">
        <v>7500000</v>
      </c>
    </row>
    <row r="22" spans="1:12" ht="15.75" x14ac:dyDescent="0.25">
      <c r="A22" s="2" t="s">
        <v>20</v>
      </c>
      <c r="E22" s="14" t="s">
        <v>41</v>
      </c>
      <c r="F22" s="14"/>
      <c r="G22" s="14"/>
      <c r="I22" s="14" t="s">
        <v>43</v>
      </c>
      <c r="J22" s="14"/>
      <c r="K22" s="14"/>
    </row>
    <row r="23" spans="1:12" ht="15.75" x14ac:dyDescent="0.25">
      <c r="A23" s="2" t="s">
        <v>21</v>
      </c>
      <c r="F23" s="1" t="s">
        <v>7</v>
      </c>
      <c r="G23" s="1" t="s">
        <v>8</v>
      </c>
      <c r="J23" s="1" t="s">
        <v>7</v>
      </c>
      <c r="K23" s="1" t="s">
        <v>8</v>
      </c>
    </row>
    <row r="24" spans="1:12" ht="15.75" x14ac:dyDescent="0.25">
      <c r="A24" s="8" t="s">
        <v>0</v>
      </c>
      <c r="B24" t="s">
        <v>1</v>
      </c>
      <c r="E24" t="s">
        <v>35</v>
      </c>
      <c r="F24">
        <f>2500000</f>
        <v>2500000</v>
      </c>
      <c r="G24">
        <v>5000000</v>
      </c>
      <c r="I24" t="s">
        <v>35</v>
      </c>
      <c r="J24">
        <f>2500000</f>
        <v>2500000</v>
      </c>
      <c r="K24">
        <v>5000000</v>
      </c>
    </row>
    <row r="25" spans="1:12" x14ac:dyDescent="0.25">
      <c r="B25" t="s">
        <v>27</v>
      </c>
      <c r="C25">
        <f>C3</f>
        <v>1500000</v>
      </c>
      <c r="E25" t="s">
        <v>27</v>
      </c>
      <c r="F25">
        <f>C25</f>
        <v>1500000</v>
      </c>
      <c r="G25">
        <f>F25</f>
        <v>1500000</v>
      </c>
      <c r="I25" t="s">
        <v>27</v>
      </c>
      <c r="J25">
        <f>G25</f>
        <v>1500000</v>
      </c>
      <c r="K25">
        <f>J25</f>
        <v>1500000</v>
      </c>
    </row>
    <row r="26" spans="1:12" x14ac:dyDescent="0.25">
      <c r="B26" t="s">
        <v>29</v>
      </c>
      <c r="C26" s="6">
        <v>0.22500000000000001</v>
      </c>
      <c r="E26" t="s">
        <v>36</v>
      </c>
      <c r="F26" s="6">
        <f>C26</f>
        <v>0.22500000000000001</v>
      </c>
      <c r="G26" s="6">
        <f>F26</f>
        <v>0.22500000000000001</v>
      </c>
      <c r="I26" t="s">
        <v>36</v>
      </c>
      <c r="J26" s="6">
        <f>G26</f>
        <v>0.22500000000000001</v>
      </c>
      <c r="K26" s="6">
        <f>J26</f>
        <v>0.22500000000000001</v>
      </c>
    </row>
    <row r="27" spans="1:12" x14ac:dyDescent="0.25">
      <c r="B27" t="s">
        <v>30</v>
      </c>
      <c r="C27">
        <v>0</v>
      </c>
      <c r="E27" t="s">
        <v>37</v>
      </c>
      <c r="F27" s="9">
        <f>9.5%</f>
        <v>9.5000000000000001E-2</v>
      </c>
      <c r="G27" s="9">
        <f>9.5%</f>
        <v>9.5000000000000001E-2</v>
      </c>
      <c r="I27" t="s">
        <v>37</v>
      </c>
      <c r="J27" s="9">
        <v>0.125</v>
      </c>
      <c r="K27" s="9">
        <f>J27</f>
        <v>0.125</v>
      </c>
    </row>
    <row r="28" spans="1:12" x14ac:dyDescent="0.25">
      <c r="B28" t="s">
        <v>31</v>
      </c>
      <c r="C28">
        <f>C25</f>
        <v>1500000</v>
      </c>
      <c r="E28" t="s">
        <v>39</v>
      </c>
      <c r="F28">
        <f>F27*F24</f>
        <v>237500</v>
      </c>
      <c r="G28">
        <f>G27*G24</f>
        <v>475000</v>
      </c>
      <c r="I28" t="s">
        <v>39</v>
      </c>
      <c r="J28">
        <f>J27*J24</f>
        <v>312500</v>
      </c>
      <c r="K28">
        <f>K27*K24</f>
        <v>625000</v>
      </c>
    </row>
    <row r="29" spans="1:12" x14ac:dyDescent="0.25">
      <c r="B29" s="1">
        <f>C26*C28</f>
        <v>337500</v>
      </c>
      <c r="C29" t="s">
        <v>28</v>
      </c>
      <c r="E29" t="s">
        <v>38</v>
      </c>
      <c r="F29">
        <f>F25-F28</f>
        <v>1262500</v>
      </c>
      <c r="G29">
        <f>G25-G28</f>
        <v>1025000</v>
      </c>
      <c r="I29" t="s">
        <v>38</v>
      </c>
      <c r="J29">
        <f>J25-J28</f>
        <v>1187500</v>
      </c>
      <c r="K29">
        <f>K25-K28</f>
        <v>875000</v>
      </c>
    </row>
    <row r="30" spans="1:12" x14ac:dyDescent="0.25">
      <c r="B30" t="s">
        <v>32</v>
      </c>
      <c r="C30" t="s">
        <v>33</v>
      </c>
      <c r="E30" t="s">
        <v>28</v>
      </c>
      <c r="F30">
        <f>F26*F29</f>
        <v>284062.5</v>
      </c>
      <c r="G30">
        <f>G26*G29</f>
        <v>230625</v>
      </c>
      <c r="I30" t="s">
        <v>28</v>
      </c>
      <c r="J30">
        <f>J26*J29</f>
        <v>267187.5</v>
      </c>
      <c r="K30">
        <f>K26*K29</f>
        <v>196875</v>
      </c>
    </row>
    <row r="31" spans="1:12" x14ac:dyDescent="0.25">
      <c r="C31" s="7">
        <f>C28-B29</f>
        <v>1162500</v>
      </c>
      <c r="D31" s="1" t="s">
        <v>9</v>
      </c>
      <c r="E31" t="s">
        <v>42</v>
      </c>
      <c r="F31" s="7">
        <f>F29-F30</f>
        <v>978437.5</v>
      </c>
      <c r="G31" s="7">
        <f>G29-G30</f>
        <v>794375</v>
      </c>
      <c r="H31" s="1" t="s">
        <v>9</v>
      </c>
      <c r="I31" t="s">
        <v>42</v>
      </c>
      <c r="J31" s="7">
        <f>J29-J30</f>
        <v>920312.5</v>
      </c>
      <c r="K31" s="7">
        <f>K29-K30</f>
        <v>678125</v>
      </c>
      <c r="L31" s="1" t="s">
        <v>9</v>
      </c>
    </row>
    <row r="33" spans="1:11" ht="15.75" x14ac:dyDescent="0.25">
      <c r="A33" s="5" t="s">
        <v>22</v>
      </c>
      <c r="E33" s="14" t="s">
        <v>2</v>
      </c>
      <c r="F33" s="14"/>
      <c r="I33" s="14" t="s">
        <v>16</v>
      </c>
      <c r="J33" s="14"/>
    </row>
    <row r="34" spans="1:11" x14ac:dyDescent="0.25">
      <c r="B34" s="1" t="s">
        <v>0</v>
      </c>
      <c r="E34" s="1" t="s">
        <v>63</v>
      </c>
      <c r="F34" s="1" t="s">
        <v>62</v>
      </c>
      <c r="I34" s="1" t="s">
        <v>7</v>
      </c>
      <c r="J34" s="1" t="s">
        <v>62</v>
      </c>
    </row>
    <row r="35" spans="1:11" x14ac:dyDescent="0.25">
      <c r="B35" t="s">
        <v>54</v>
      </c>
    </row>
    <row r="36" spans="1:11" s="11" customFormat="1" x14ac:dyDescent="0.25">
      <c r="B36" s="12">
        <f>C31/$D$21</f>
        <v>0.155</v>
      </c>
      <c r="C36" s="12"/>
      <c r="D36" s="12"/>
      <c r="E36" s="12">
        <f>F31/$D$21</f>
        <v>0.13045833333333334</v>
      </c>
      <c r="F36" s="12">
        <f>G31/$D$21</f>
        <v>0.10591666666666667</v>
      </c>
      <c r="G36" s="12"/>
      <c r="H36" s="12"/>
      <c r="I36" s="12">
        <f>J31/$D$21</f>
        <v>0.12270833333333334</v>
      </c>
      <c r="J36" s="12">
        <f>K31/$D$21</f>
        <v>9.0416666666666673E-2</v>
      </c>
    </row>
    <row r="39" spans="1:11" ht="15.75" x14ac:dyDescent="0.25">
      <c r="A39" s="5" t="s">
        <v>23</v>
      </c>
      <c r="I39" s="14" t="s">
        <v>16</v>
      </c>
      <c r="J39" s="14"/>
    </row>
    <row r="40" spans="1:11" x14ac:dyDescent="0.25">
      <c r="B40" s="1" t="s">
        <v>0</v>
      </c>
      <c r="E40" s="1" t="s">
        <v>34</v>
      </c>
      <c r="F40" s="1" t="s">
        <v>40</v>
      </c>
      <c r="I40" s="1" t="s">
        <v>63</v>
      </c>
      <c r="J40" s="1" t="s">
        <v>62</v>
      </c>
    </row>
    <row r="41" spans="1:11" x14ac:dyDescent="0.25">
      <c r="B41" t="s">
        <v>44</v>
      </c>
      <c r="E41" t="s">
        <v>46</v>
      </c>
      <c r="F41" t="s">
        <v>46</v>
      </c>
      <c r="I41" t="s">
        <v>46</v>
      </c>
      <c r="J41" t="s">
        <v>46</v>
      </c>
    </row>
    <row r="42" spans="1:11" x14ac:dyDescent="0.25">
      <c r="B42" t="s">
        <v>45</v>
      </c>
      <c r="E42" t="s">
        <v>47</v>
      </c>
      <c r="F42" t="s">
        <v>47</v>
      </c>
      <c r="I42" t="s">
        <v>47</v>
      </c>
      <c r="J42" t="s">
        <v>47</v>
      </c>
    </row>
    <row r="43" spans="1:11" ht="60" x14ac:dyDescent="0.25">
      <c r="B43" s="7">
        <f>C31/(7500000)</f>
        <v>0.155</v>
      </c>
      <c r="E43" s="10" t="s">
        <v>48</v>
      </c>
      <c r="F43" s="10" t="s">
        <v>50</v>
      </c>
      <c r="I43" s="10" t="s">
        <v>51</v>
      </c>
      <c r="J43" s="10" t="s">
        <v>52</v>
      </c>
    </row>
    <row r="44" spans="1:11" x14ac:dyDescent="0.25">
      <c r="A44" s="13" t="s">
        <v>53</v>
      </c>
      <c r="B44" s="7">
        <f>B43</f>
        <v>0.155</v>
      </c>
      <c r="E44" s="7">
        <f>F31/(D21-F24)</f>
        <v>0.19568749999999999</v>
      </c>
      <c r="F44" s="7">
        <f>G31/($D$21-G24)</f>
        <v>0.31774999999999998</v>
      </c>
      <c r="G44" s="7"/>
      <c r="H44" s="7"/>
      <c r="I44" s="7">
        <f>J31/($D$21-J24)</f>
        <v>0.18406249999999999</v>
      </c>
      <c r="J44" s="7">
        <f>K31/($D$21-K24)</f>
        <v>0.27124999999999999</v>
      </c>
      <c r="K44" s="7"/>
    </row>
    <row r="46" spans="1:11" ht="15.75" x14ac:dyDescent="0.25">
      <c r="A46" s="5" t="s">
        <v>24</v>
      </c>
    </row>
    <row r="47" spans="1:11" x14ac:dyDescent="0.25">
      <c r="B47" s="1" t="s">
        <v>0</v>
      </c>
      <c r="E47" s="1"/>
      <c r="F47" s="1"/>
      <c r="I47" s="1"/>
      <c r="J47" s="1"/>
    </row>
    <row r="48" spans="1:11" s="7" customFormat="1" x14ac:dyDescent="0.25">
      <c r="B48" s="7">
        <f>C31</f>
        <v>1162500</v>
      </c>
    </row>
    <row r="49" spans="1:11" x14ac:dyDescent="0.25">
      <c r="A49" s="13" t="s">
        <v>56</v>
      </c>
      <c r="B49" t="s">
        <v>55</v>
      </c>
    </row>
    <row r="51" spans="1:11" ht="15.75" x14ac:dyDescent="0.25">
      <c r="A51" s="5" t="s">
        <v>25</v>
      </c>
      <c r="I51" s="14"/>
      <c r="J51" s="14"/>
    </row>
    <row r="52" spans="1:11" x14ac:dyDescent="0.25">
      <c r="B52" s="1" t="s">
        <v>0</v>
      </c>
      <c r="E52" s="1"/>
      <c r="F52" s="1"/>
      <c r="I52" s="1"/>
      <c r="J52" s="1"/>
    </row>
    <row r="53" spans="1:11" x14ac:dyDescent="0.25">
      <c r="B53" t="s">
        <v>57</v>
      </c>
    </row>
    <row r="54" spans="1:11" s="11" customFormat="1" x14ac:dyDescent="0.25">
      <c r="B54" s="12">
        <f>B36</f>
        <v>0.155</v>
      </c>
      <c r="C54" s="12"/>
      <c r="D54" s="12"/>
      <c r="E54" s="12"/>
      <c r="F54" s="12"/>
      <c r="G54" s="12"/>
      <c r="H54" s="12"/>
      <c r="I54" s="12"/>
      <c r="J54" s="12"/>
    </row>
    <row r="56" spans="1:11" x14ac:dyDescent="0.25">
      <c r="A56" t="s">
        <v>26</v>
      </c>
    </row>
    <row r="57" spans="1:11" s="7" customFormat="1" x14ac:dyDescent="0.25">
      <c r="B57" s="7">
        <f>J44</f>
        <v>0.27124999999999999</v>
      </c>
    </row>
    <row r="59" spans="1:11" x14ac:dyDescent="0.25">
      <c r="A59" s="1" t="s">
        <v>58</v>
      </c>
    </row>
    <row r="60" spans="1:11" ht="15.75" x14ac:dyDescent="0.25">
      <c r="A60" s="2" t="s">
        <v>59</v>
      </c>
    </row>
    <row r="61" spans="1:11" ht="15.75" x14ac:dyDescent="0.25">
      <c r="A61" s="2" t="s">
        <v>60</v>
      </c>
      <c r="B61" s="1" t="s">
        <v>0</v>
      </c>
      <c r="F61" s="14" t="s">
        <v>2</v>
      </c>
      <c r="G61" s="14"/>
      <c r="J61" s="14" t="s">
        <v>16</v>
      </c>
      <c r="K61" s="14"/>
    </row>
    <row r="62" spans="1:11" ht="15.75" x14ac:dyDescent="0.25">
      <c r="A62" s="2" t="s">
        <v>21</v>
      </c>
      <c r="F62" t="s">
        <v>7</v>
      </c>
      <c r="G62" t="s">
        <v>8</v>
      </c>
      <c r="J62" t="s">
        <v>7</v>
      </c>
      <c r="K62" t="s">
        <v>8</v>
      </c>
    </row>
    <row r="63" spans="1:11" x14ac:dyDescent="0.25">
      <c r="A63" s="6">
        <v>9.5000000000000001E-2</v>
      </c>
      <c r="B63" t="s">
        <v>61</v>
      </c>
      <c r="C63">
        <f>G63</f>
        <v>5000000</v>
      </c>
      <c r="E63" t="s">
        <v>35</v>
      </c>
      <c r="F63">
        <f>5000000</f>
        <v>5000000</v>
      </c>
      <c r="G63">
        <v>5000000</v>
      </c>
      <c r="I63" t="s">
        <v>35</v>
      </c>
      <c r="J63">
        <f>5000000</f>
        <v>5000000</v>
      </c>
      <c r="K63">
        <v>5000000</v>
      </c>
    </row>
    <row r="64" spans="1:11" x14ac:dyDescent="0.25">
      <c r="B64" t="s">
        <v>27</v>
      </c>
      <c r="C64">
        <f>C25</f>
        <v>1500000</v>
      </c>
      <c r="E64" t="s">
        <v>27</v>
      </c>
      <c r="F64">
        <f>C64</f>
        <v>1500000</v>
      </c>
      <c r="G64">
        <f>F64</f>
        <v>1500000</v>
      </c>
      <c r="I64" t="s">
        <v>27</v>
      </c>
      <c r="J64">
        <f>G64</f>
        <v>1500000</v>
      </c>
      <c r="K64">
        <f>J64</f>
        <v>1500000</v>
      </c>
    </row>
    <row r="65" spans="1:12" x14ac:dyDescent="0.25">
      <c r="B65" t="s">
        <v>29</v>
      </c>
      <c r="C65" s="6">
        <v>0.22500000000000001</v>
      </c>
      <c r="E65" t="s">
        <v>36</v>
      </c>
      <c r="F65" s="6">
        <f>C65</f>
        <v>0.22500000000000001</v>
      </c>
      <c r="G65" s="6">
        <f>F65</f>
        <v>0.22500000000000001</v>
      </c>
      <c r="I65" t="s">
        <v>36</v>
      </c>
      <c r="J65" s="6">
        <f>G65</f>
        <v>0.22500000000000001</v>
      </c>
      <c r="K65" s="6">
        <f>J65</f>
        <v>0.22500000000000001</v>
      </c>
    </row>
    <row r="66" spans="1:12" x14ac:dyDescent="0.25">
      <c r="B66" t="s">
        <v>30</v>
      </c>
      <c r="C66">
        <f>C63*A63</f>
        <v>475000</v>
      </c>
      <c r="E66" t="s">
        <v>37</v>
      </c>
      <c r="F66" s="9">
        <f>9.5%</f>
        <v>9.5000000000000001E-2</v>
      </c>
      <c r="G66" s="9">
        <f>9.5%</f>
        <v>9.5000000000000001E-2</v>
      </c>
      <c r="I66" t="s">
        <v>37</v>
      </c>
      <c r="J66" s="9">
        <v>0.125</v>
      </c>
      <c r="K66" s="9">
        <f>J66</f>
        <v>0.125</v>
      </c>
    </row>
    <row r="67" spans="1:12" x14ac:dyDescent="0.25">
      <c r="B67" t="s">
        <v>31</v>
      </c>
      <c r="C67">
        <f>C64-C66</f>
        <v>1025000</v>
      </c>
      <c r="E67" t="s">
        <v>39</v>
      </c>
      <c r="F67">
        <f>F66*F63</f>
        <v>475000</v>
      </c>
      <c r="G67">
        <f>G66*G63</f>
        <v>475000</v>
      </c>
      <c r="I67" t="s">
        <v>39</v>
      </c>
      <c r="J67">
        <f>J66*J63</f>
        <v>625000</v>
      </c>
      <c r="K67">
        <f>K66*K63</f>
        <v>625000</v>
      </c>
    </row>
    <row r="68" spans="1:12" x14ac:dyDescent="0.25">
      <c r="B68" t="s">
        <v>12</v>
      </c>
      <c r="C68" s="15">
        <f>C65*C67</f>
        <v>230625</v>
      </c>
      <c r="E68" t="s">
        <v>38</v>
      </c>
      <c r="F68">
        <f>F64-F67</f>
        <v>1025000</v>
      </c>
      <c r="G68">
        <f>G64-G67</f>
        <v>1025000</v>
      </c>
      <c r="I68" t="s">
        <v>38</v>
      </c>
      <c r="J68">
        <f>J64-J67</f>
        <v>875000</v>
      </c>
      <c r="K68">
        <f>K64-K67</f>
        <v>875000</v>
      </c>
    </row>
    <row r="69" spans="1:12" x14ac:dyDescent="0.25">
      <c r="B69" t="s">
        <v>32</v>
      </c>
      <c r="C69" t="s">
        <v>33</v>
      </c>
      <c r="E69" t="s">
        <v>28</v>
      </c>
      <c r="F69">
        <f>F65*F68</f>
        <v>230625</v>
      </c>
      <c r="G69">
        <f>G65*G68</f>
        <v>230625</v>
      </c>
      <c r="I69" t="s">
        <v>28</v>
      </c>
      <c r="J69">
        <f>J65*J68</f>
        <v>196875</v>
      </c>
      <c r="K69">
        <f>K65*K68</f>
        <v>196875</v>
      </c>
    </row>
    <row r="70" spans="1:12" x14ac:dyDescent="0.25">
      <c r="C70" s="7">
        <f>C67-C68</f>
        <v>794375</v>
      </c>
      <c r="D70" s="1" t="s">
        <v>9</v>
      </c>
      <c r="E70" t="s">
        <v>42</v>
      </c>
      <c r="F70" s="7">
        <f>F68-F69</f>
        <v>794375</v>
      </c>
      <c r="G70" s="7">
        <f>G68-G69</f>
        <v>794375</v>
      </c>
      <c r="H70" s="1" t="s">
        <v>9</v>
      </c>
      <c r="I70" t="s">
        <v>42</v>
      </c>
      <c r="J70" s="7">
        <f>J64-J69</f>
        <v>1303125</v>
      </c>
      <c r="K70" s="7">
        <f>K64-K69</f>
        <v>1303125</v>
      </c>
      <c r="L70" s="1" t="s">
        <v>9</v>
      </c>
    </row>
    <row r="72" spans="1:12" ht="15.75" x14ac:dyDescent="0.25">
      <c r="A72" s="5" t="s">
        <v>22</v>
      </c>
    </row>
    <row r="73" spans="1:12" s="1" customFormat="1" x14ac:dyDescent="0.25">
      <c r="B73" s="1" t="s">
        <v>64</v>
      </c>
      <c r="E73" s="1" t="s">
        <v>65</v>
      </c>
      <c r="J73" s="1" t="s">
        <v>66</v>
      </c>
    </row>
    <row r="74" spans="1:12" x14ac:dyDescent="0.25">
      <c r="B74">
        <f>C70/7500000</f>
        <v>0.10591666666666667</v>
      </c>
      <c r="E74">
        <f>F70/7500000</f>
        <v>0.10591666666666667</v>
      </c>
      <c r="J74">
        <f>J70/7500000</f>
        <v>0.17374999999999999</v>
      </c>
    </row>
    <row r="76" spans="1:12" ht="15.75" x14ac:dyDescent="0.25">
      <c r="A76" s="5" t="s">
        <v>23</v>
      </c>
    </row>
    <row r="77" spans="1:12" s="1" customFormat="1" x14ac:dyDescent="0.25">
      <c r="B77" s="1" t="s">
        <v>64</v>
      </c>
      <c r="E77" s="1" t="s">
        <v>65</v>
      </c>
      <c r="J77" s="1" t="s">
        <v>66</v>
      </c>
    </row>
    <row r="78" spans="1:12" x14ac:dyDescent="0.25">
      <c r="B78">
        <f>C70/(7500000-C63)</f>
        <v>0.31774999999999998</v>
      </c>
      <c r="E78">
        <f>F70/(7500000-F63)</f>
        <v>0.31774999999999998</v>
      </c>
      <c r="J78">
        <f>J70/(7500000-J63)</f>
        <v>0.52124999999999999</v>
      </c>
    </row>
    <row r="80" spans="1:12" ht="15.75" x14ac:dyDescent="0.25">
      <c r="A80" s="5" t="s">
        <v>24</v>
      </c>
    </row>
    <row r="81" spans="1:3" x14ac:dyDescent="0.25">
      <c r="B81" s="1">
        <f>J70</f>
        <v>1303125</v>
      </c>
      <c r="C81" t="s">
        <v>9</v>
      </c>
    </row>
    <row r="83" spans="1:3" ht="15.75" x14ac:dyDescent="0.25">
      <c r="A83" s="5" t="s">
        <v>25</v>
      </c>
    </row>
    <row r="84" spans="1:3" x14ac:dyDescent="0.25">
      <c r="B84" s="1">
        <f>J74</f>
        <v>0.17374999999999999</v>
      </c>
    </row>
    <row r="86" spans="1:3" ht="15.75" x14ac:dyDescent="0.25">
      <c r="A86" s="5" t="s">
        <v>67</v>
      </c>
    </row>
    <row r="87" spans="1:3" x14ac:dyDescent="0.25">
      <c r="B87" s="1">
        <f>J78</f>
        <v>0.52124999999999999</v>
      </c>
    </row>
  </sheetData>
  <mergeCells count="8">
    <mergeCell ref="E22:G22"/>
    <mergeCell ref="I22:K22"/>
    <mergeCell ref="I51:J51"/>
    <mergeCell ref="F61:G61"/>
    <mergeCell ref="J61:K61"/>
    <mergeCell ref="I39:J39"/>
    <mergeCell ref="I33:J33"/>
    <mergeCell ref="E33:F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academic.champ@outlook.com</dc:creator>
  <cp:lastModifiedBy>admin</cp:lastModifiedBy>
  <dcterms:created xsi:type="dcterms:W3CDTF">2021-11-10T01:26:29Z</dcterms:created>
  <dcterms:modified xsi:type="dcterms:W3CDTF">2021-11-10T12:13:15Z</dcterms:modified>
</cp:coreProperties>
</file>